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RETROSPECTIVA - FIM DE ANO\"/>
    </mc:Choice>
  </mc:AlternateContent>
  <xr:revisionPtr revIDLastSave="0" documentId="13_ncr:1_{90EB6B04-F73D-4B95-A9E9-469C094B9E27}" xr6:coauthVersionLast="47" xr6:coauthVersionMax="47" xr10:uidLastSave="{00000000-0000-0000-0000-000000000000}"/>
  <bookViews>
    <workbookView xWindow="0" yWindow="0" windowWidth="19200" windowHeight="23400" xr2:uid="{74FA97FB-3FB4-48A8-89A3-849CB5E49490}"/>
  </bookViews>
  <sheets>
    <sheet name="MATRIZ RECORD BRASÍLIA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L18" i="1"/>
  <c r="J18" i="1"/>
  <c r="H18" i="1"/>
  <c r="M12" i="1"/>
  <c r="N12" i="1" s="1"/>
  <c r="P12" i="1" s="1"/>
  <c r="M14" i="1"/>
  <c r="N14" i="1" s="1"/>
  <c r="P14" i="1" s="1"/>
  <c r="J16" i="1"/>
  <c r="J15" i="1"/>
  <c r="J14" i="1"/>
  <c r="N15" i="1"/>
  <c r="P15" i="1" s="1"/>
  <c r="T15" i="1" s="1"/>
  <c r="L15" i="1"/>
  <c r="N16" i="1"/>
  <c r="P16" i="1" s="1"/>
  <c r="T16" i="1" s="1"/>
  <c r="L16" i="1"/>
  <c r="L14" i="1"/>
  <c r="L12" i="1"/>
  <c r="J12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R15" i="1" l="1"/>
  <c r="R18" i="1" s="1"/>
  <c r="T14" i="1"/>
  <c r="T18" i="1" s="1"/>
  <c r="P18" i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0" i="1" l="1"/>
  <c r="P22" i="1" l="1"/>
</calcChain>
</file>

<file path=xl/sharedStrings.xml><?xml version="1.0" encoding="utf-8"?>
<sst xmlns="http://schemas.openxmlformats.org/spreadsheetml/2006/main" count="747" uniqueCount="136">
  <si>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</si>
  <si>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</si>
  <si>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</si>
  <si>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</si>
  <si>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</si>
  <si>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</si>
  <si>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</si>
  <si>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</si>
  <si>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</si>
  <si>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</si>
  <si>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</si>
  <si>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</si>
  <si>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</si>
  <si>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</si>
  <si>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</si>
  <si>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</si>
  <si>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</si>
  <si>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</si>
  <si>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</si>
  <si>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</si>
  <si>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</si>
  <si>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</si>
  <si>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</si>
  <si>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</si>
  <si>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</si>
  <si>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</si>
  <si>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</si>
  <si>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</si>
  <si>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</si>
  <si>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</si>
  <si>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</si>
  <si>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</si>
  <si>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</si>
  <si>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</si>
  <si>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</si>
  <si>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</si>
  <si>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</si>
  <si>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</si>
  <si>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</si>
  <si>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</si>
  <si>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</si>
  <si>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</si>
  <si>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</si>
  <si>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</si>
  <si>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</si>
  <si>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</si>
  <si>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</si>
  <si>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</si>
  <si>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</si>
  <si>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</si>
  <si>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</si>
  <si>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</si>
  <si>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</si>
  <si>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</si>
  <si>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</si>
  <si>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</si>
  <si>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</si>
  <si>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</si>
  <si>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</si>
  <si>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</si>
  <si>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</si>
  <si>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</si>
  <si>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</si>
  <si>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</si>
  <si>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</si>
  <si>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</si>
  <si>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</si>
  <si>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</si>
  <si>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</si>
  <si>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</si>
  <si>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</si>
  <si>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</si>
  <si>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</si>
  <si>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</si>
  <si>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</si>
  <si>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</si>
  <si>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</si>
  <si>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</si>
  <si>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</si>
  <si>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</si>
  <si>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</si>
  <si>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</si>
  <si>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</si>
  <si>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</si>
  <si>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</si>
  <si>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</si>
  <si>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</si>
  <si>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</si>
  <si>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</si>
  <si>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</si>
  <si>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</si>
  <si>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</si>
  <si>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</si>
  <si>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</si>
  <si>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</si>
  <si>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</si>
  <si>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</si>
  <si>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</si>
  <si>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</si>
  <si>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</si>
  <si>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</si>
  <si>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</si>
  <si>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</si>
  <si>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</si>
  <si>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</si>
  <si>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</si>
  <si>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</si>
  <si>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</si>
  <si>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</si>
  <si>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</si>
  <si>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</si>
  <si>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</si>
  <si>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</si>
  <si>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</si>
  <si>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</si>
  <si>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</si>
  <si>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</si>
  <si>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</si>
  <si>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</si>
  <si>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</si>
  <si>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</si>
  <si>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</si>
  <si>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</si>
  <si>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</si>
  <si>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</si>
  <si>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CACHÊ</t>
  </si>
  <si>
    <t>BALANÇO GERAL ESPECIAL - RETROSPECTIVA 2026</t>
  </si>
  <si>
    <t>Vinheta de patrocínio (ab/en)</t>
  </si>
  <si>
    <t>Merchandising</t>
  </si>
  <si>
    <t>Comercial</t>
  </si>
  <si>
    <t>Assinatura em chamada para o especial</t>
  </si>
  <si>
    <t>7h - 24h</t>
  </si>
  <si>
    <t>SAB 26/12</t>
  </si>
  <si>
    <t>PRODUTO: RETROSPECTIVA 2026</t>
  </si>
  <si>
    <t>PERÍODO: DEZEMBRO DE 2026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</si>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</sst>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D1A532"/>
        <bgColor indexed="64"/>
      </patternFill>
    </fill>
  </fills>
  <borders count="7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8" fillId="9" borderId="12" xfId="1" applyFont="1" applyFill="1" applyBorder="1" applyAlignment="1">
      <alignment horizontal="center" vertical="center" wrapText="1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5" fillId="9" borderId="13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0" fillId="10" borderId="2" xfId="0" applyFill="1" applyBorder="1"/>
    <xf numFmtId="0" fontId="0" fillId="10" borderId="0" xfId="0" applyFill="1"/>
    <xf numFmtId="0" fontId="11" fillId="10" borderId="0" xfId="0" applyFont="1" applyFill="1"/>
    <xf numFmtId="0" fontId="0" fillId="10" borderId="7" xfId="0" applyFill="1" applyBorder="1"/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5" fillId="9" borderId="0" xfId="1" applyFont="1" applyFill="1" applyAlignment="1">
      <alignment horizontal="center" vertical="center" wrapText="1"/>
    </xf>
    <xf numFmtId="0" fontId="6" fillId="5" borderId="72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6" fillId="0" borderId="0" xfId="0" applyFont="1"/>
  </cellXfs>
  <cellStyles count="13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  <cellStyle name="Vírgula 2 2" xfId="12" xr:uid="{B9C0D40E-FD62-4634-BBF3-8C2DF6B5BA11}"/>
  </cellStyles>
  <dxfs count="0"/>
  <tableStyles count="0" defaultTableStyle="TableStyleMedium2" defaultPivotStyle="PivotStyleLight16"/>
  <colors>
    <mruColors>
      <color rgb="FFD1A532"/>
      <color rgb="FF0000CC"/>
      <color rgb="FF144532"/>
      <color rgb="FFD6006B"/>
      <color rgb="FFFDFBCF"/>
      <color rgb="FFC4D1EA"/>
      <color rgb="FFD9E1F2"/>
      <color rgb="FF305496"/>
      <color rgb="FFC5DCF3"/>
      <color rgb="FFADE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7203-6435-4DA6-B973-31113E16C5FC}">
  <dimension ref="B1:T23"/>
  <sheetViews>
    <sheetView showGridLines="0" tabSelected="1" topLeftCell="E1" zoomScale="90" zoomScaleNormal="90" workbookViewId="0">
      <selection activeCell="E30" sqref="E30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  <col min="19" max="19" width="1.42578125" customWidth="1"/>
    <col min="20" max="20" width="12.85546875" customWidth="1"/>
  </cols>
  <sheetData>
    <row r="1" spans="2:20" ht="15.75" thickBot="1" x14ac:dyDescent="0.3"/>
    <row r="2" spans="2:20" x14ac:dyDescent="0.25">
      <c r="B2" s="132"/>
      <c r="C2" s="128"/>
      <c r="D2" s="128"/>
      <c r="E2" s="128"/>
      <c r="F2" s="128"/>
      <c r="G2" s="128"/>
      <c r="H2" s="128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2:20" x14ac:dyDescent="0.25">
      <c r="B3" s="133"/>
      <c r="C3" s="129"/>
      <c r="D3" s="130" t="s">
        <v>133</v>
      </c>
      <c r="E3" s="129"/>
      <c r="F3" s="129"/>
      <c r="G3" s="129"/>
      <c r="H3" s="129"/>
      <c r="I3" s="137"/>
      <c r="J3" s="137"/>
      <c r="K3" s="137"/>
      <c r="L3" s="137"/>
      <c r="M3" s="137"/>
      <c r="N3" s="137"/>
      <c r="O3" s="137"/>
      <c r="P3" s="137"/>
      <c r="Q3" s="137"/>
      <c r="R3" s="138"/>
    </row>
    <row r="4" spans="2:20" x14ac:dyDescent="0.25">
      <c r="B4" s="133"/>
      <c r="C4" s="129"/>
      <c r="D4" s="130" t="s">
        <v>123</v>
      </c>
      <c r="E4" s="129"/>
      <c r="F4" s="129"/>
      <c r="G4" s="129"/>
      <c r="H4" s="129"/>
      <c r="I4" s="137"/>
      <c r="J4" s="137"/>
      <c r="K4" s="137"/>
      <c r="L4" s="137"/>
      <c r="M4" s="137"/>
      <c r="N4" s="137"/>
      <c r="O4" s="137"/>
      <c r="P4" s="137"/>
      <c r="Q4" s="137"/>
      <c r="R4" s="138"/>
    </row>
    <row r="5" spans="2:20" x14ac:dyDescent="0.25">
      <c r="B5" s="133"/>
      <c r="C5" s="129"/>
      <c r="D5" s="130" t="s">
        <v>134</v>
      </c>
      <c r="E5" s="129"/>
      <c r="F5" s="129"/>
      <c r="G5" s="129"/>
      <c r="H5" s="129"/>
      <c r="I5" s="137"/>
      <c r="J5" s="137"/>
      <c r="K5" s="137"/>
      <c r="L5" s="137"/>
      <c r="M5" s="137"/>
      <c r="N5" s="137"/>
      <c r="O5" s="137"/>
      <c r="P5" s="137"/>
      <c r="Q5" s="137"/>
      <c r="R5" s="138"/>
    </row>
    <row r="6" spans="2:20" x14ac:dyDescent="0.25">
      <c r="B6" s="133"/>
      <c r="C6" s="129"/>
      <c r="D6" s="130" t="s">
        <v>124</v>
      </c>
      <c r="E6" s="129"/>
      <c r="F6" s="129"/>
      <c r="G6" s="129"/>
      <c r="H6" s="129"/>
      <c r="I6" s="137"/>
      <c r="J6" s="137"/>
      <c r="K6" s="137"/>
      <c r="L6" s="137"/>
      <c r="M6" s="137"/>
      <c r="N6" s="137"/>
      <c r="O6" s="137"/>
      <c r="P6" s="137"/>
      <c r="Q6" s="137"/>
      <c r="R6" s="138"/>
    </row>
    <row r="7" spans="2:20" ht="15.75" thickBot="1" x14ac:dyDescent="0.3">
      <c r="B7" s="134"/>
      <c r="C7" s="131"/>
      <c r="D7" s="131"/>
      <c r="E7" s="131"/>
      <c r="F7" s="131"/>
      <c r="G7" s="131"/>
      <c r="H7" s="131"/>
      <c r="I7" s="139"/>
      <c r="J7" s="139"/>
      <c r="K7" s="139"/>
      <c r="L7" s="139"/>
      <c r="M7" s="139"/>
      <c r="N7" s="139"/>
      <c r="O7" s="139"/>
      <c r="P7" s="139"/>
      <c r="Q7" s="139"/>
      <c r="R7" s="140"/>
    </row>
    <row r="8" spans="2:20" ht="8.25" customHeight="1" x14ac:dyDescent="0.25"/>
    <row r="9" spans="2:20" x14ac:dyDescent="0.25">
      <c r="B9" s="1"/>
      <c r="C9" s="2"/>
      <c r="D9" s="2"/>
      <c r="E9" s="2"/>
      <c r="F9" s="2"/>
      <c r="G9" s="3"/>
      <c r="H9" s="2"/>
      <c r="I9" s="141" t="s">
        <v>0</v>
      </c>
      <c r="J9" s="142"/>
      <c r="K9" s="142"/>
      <c r="L9" s="143"/>
      <c r="M9" s="141" t="s">
        <v>1</v>
      </c>
      <c r="N9" s="142"/>
      <c r="O9" s="141" t="s">
        <v>2</v>
      </c>
      <c r="P9" s="142"/>
      <c r="Q9" s="2"/>
      <c r="R9" s="2"/>
    </row>
    <row r="10" spans="2:20" ht="36" customHeight="1" x14ac:dyDescent="0.25">
      <c r="B10" s="116" t="s">
        <v>3</v>
      </c>
      <c r="C10" s="2"/>
      <c r="D10" s="116" t="s">
        <v>4</v>
      </c>
      <c r="E10" s="116" t="s">
        <v>5</v>
      </c>
      <c r="F10" s="116" t="s">
        <v>117</v>
      </c>
      <c r="G10" s="116" t="s">
        <v>7</v>
      </c>
      <c r="H10" s="116" t="s">
        <v>8</v>
      </c>
      <c r="I10" s="116" t="s">
        <v>9</v>
      </c>
      <c r="J10" s="116" t="s">
        <v>10</v>
      </c>
      <c r="K10" s="116" t="s">
        <v>11</v>
      </c>
      <c r="L10" s="116" t="s">
        <v>12</v>
      </c>
      <c r="M10" s="116" t="s">
        <v>13</v>
      </c>
      <c r="N10" s="116" t="s">
        <v>14</v>
      </c>
      <c r="O10" s="116" t="s">
        <v>15</v>
      </c>
      <c r="P10" s="116" t="s">
        <v>16</v>
      </c>
      <c r="Q10" s="2"/>
      <c r="R10" s="126" t="s">
        <v>125</v>
      </c>
      <c r="T10" s="126" t="s">
        <v>120</v>
      </c>
    </row>
    <row r="11" spans="2:20" ht="3.75" customHeight="1" x14ac:dyDescent="0.25"/>
    <row r="12" spans="2:20" s="100" customFormat="1" ht="19.5" customHeight="1" x14ac:dyDescent="0.25">
      <c r="B12" s="127" t="s">
        <v>18</v>
      </c>
      <c r="D12" s="101" t="s">
        <v>91</v>
      </c>
      <c r="E12" s="101" t="s">
        <v>131</v>
      </c>
      <c r="F12" s="113" t="s">
        <v>130</v>
      </c>
      <c r="G12" s="102" t="s">
        <v>78</v>
      </c>
      <c r="H12" s="102">
        <v>30</v>
      </c>
      <c r="I12" s="103">
        <v>4.4000000000000004</v>
      </c>
      <c r="J12" s="104">
        <f t="shared" ref="J12" si="0">IFERROR(I12*H12,"")</f>
        <v>132</v>
      </c>
      <c r="K12" s="105">
        <v>70326</v>
      </c>
      <c r="L12" s="105">
        <f t="shared" ref="L12" si="1">IFERROR(K12*H12,"")</f>
        <v>2109780</v>
      </c>
      <c r="M12" s="106">
        <f>0.25*7296.38</f>
        <v>1824.095</v>
      </c>
      <c r="N12" s="107">
        <f t="shared" ref="N12" si="2">IFERROR(M12*H12,"")</f>
        <v>54722.85</v>
      </c>
      <c r="O12" s="108"/>
      <c r="P12" s="107">
        <f t="shared" ref="P12" si="3">IFERROR(N12-N12*O12,"-")</f>
        <v>54722.85</v>
      </c>
      <c r="Q12" s="109"/>
    </row>
    <row r="13" spans="2:20" ht="3.75" customHeight="1" x14ac:dyDescent="0.25">
      <c r="B13" s="115"/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  <c r="T13" s="6"/>
    </row>
    <row r="14" spans="2:20" s="100" customFormat="1" ht="19.5" customHeight="1" x14ac:dyDescent="0.2">
      <c r="B14" s="144" t="s">
        <v>126</v>
      </c>
      <c r="D14" s="145" t="s">
        <v>132</v>
      </c>
      <c r="E14" s="145" t="s">
        <v>35</v>
      </c>
      <c r="F14" s="113" t="s">
        <v>127</v>
      </c>
      <c r="G14" s="102" t="s">
        <v>78</v>
      </c>
      <c r="H14" s="102">
        <v>2</v>
      </c>
      <c r="I14" s="103">
        <v>4.4000000000000004</v>
      </c>
      <c r="J14" s="104">
        <f t="shared" ref="J14:J16" si="4">IFERROR(I14*H14,"")</f>
        <v>8.8000000000000007</v>
      </c>
      <c r="K14" s="105">
        <v>70326</v>
      </c>
      <c r="L14" s="105">
        <f t="shared" ref="L14:L15" si="5">IFERROR(K14*H14,"")</f>
        <v>140652</v>
      </c>
      <c r="M14" s="106">
        <f>0.375*7796</f>
        <v>2923.5</v>
      </c>
      <c r="N14" s="107">
        <f t="shared" ref="N14:N15" si="6">IFERROR(M14*H14,"")</f>
        <v>5847</v>
      </c>
      <c r="O14" s="108"/>
      <c r="P14" s="107">
        <f t="shared" ref="P14:P15" si="7">IFERROR(N14-N14*O14,"-")</f>
        <v>5847</v>
      </c>
      <c r="R14" s="6"/>
      <c r="T14" s="107">
        <f>5%*P14</f>
        <v>292.35000000000002</v>
      </c>
    </row>
    <row r="15" spans="2:20" s="100" customFormat="1" ht="19.5" customHeight="1" x14ac:dyDescent="0.25">
      <c r="B15" s="144"/>
      <c r="D15" s="146"/>
      <c r="E15" s="146"/>
      <c r="F15" s="113" t="s">
        <v>128</v>
      </c>
      <c r="G15" s="102" t="s">
        <v>29</v>
      </c>
      <c r="H15" s="102">
        <v>1</v>
      </c>
      <c r="I15" s="103">
        <v>4.4000000000000004</v>
      </c>
      <c r="J15" s="104">
        <f t="shared" si="4"/>
        <v>4.4000000000000004</v>
      </c>
      <c r="K15" s="105">
        <v>70326</v>
      </c>
      <c r="L15" s="105">
        <f t="shared" si="5"/>
        <v>70326</v>
      </c>
      <c r="M15" s="106">
        <v>23388</v>
      </c>
      <c r="N15" s="107">
        <f t="shared" si="6"/>
        <v>23388</v>
      </c>
      <c r="O15" s="108"/>
      <c r="P15" s="107">
        <f t="shared" si="7"/>
        <v>23388</v>
      </c>
      <c r="R15" s="107">
        <f>20%*P15</f>
        <v>4677.6000000000004</v>
      </c>
      <c r="T15" s="107">
        <f>5%*P15</f>
        <v>1169.4000000000001</v>
      </c>
    </row>
    <row r="16" spans="2:20" s="100" customFormat="1" ht="19.5" customHeight="1" x14ac:dyDescent="0.25">
      <c r="B16" s="144"/>
      <c r="D16" s="147"/>
      <c r="E16" s="147"/>
      <c r="F16" s="113" t="s">
        <v>129</v>
      </c>
      <c r="G16" s="102" t="s">
        <v>32</v>
      </c>
      <c r="H16" s="102">
        <v>2</v>
      </c>
      <c r="I16" s="103">
        <v>4.4000000000000004</v>
      </c>
      <c r="J16" s="104">
        <f t="shared" si="4"/>
        <v>8.8000000000000007</v>
      </c>
      <c r="K16" s="105">
        <v>70326</v>
      </c>
      <c r="L16" s="105">
        <f t="shared" ref="L16" si="8">IFERROR(K16*H16,"")</f>
        <v>140652</v>
      </c>
      <c r="M16" s="106">
        <v>7796</v>
      </c>
      <c r="N16" s="107">
        <f t="shared" ref="N16" si="9">IFERROR(M16*H16,"")</f>
        <v>15592</v>
      </c>
      <c r="O16" s="108"/>
      <c r="P16" s="107">
        <f t="shared" ref="P16" si="10">IFERROR(N16-N16*O16,"-")</f>
        <v>15592</v>
      </c>
      <c r="T16" s="107">
        <f>5%*P16</f>
        <v>779.6</v>
      </c>
    </row>
    <row r="17" spans="2:20" ht="3.75" customHeight="1" x14ac:dyDescent="0.25">
      <c r="B17" s="115"/>
      <c r="D17" s="4"/>
      <c r="E17" s="4"/>
      <c r="F17" s="4"/>
      <c r="G17" s="5"/>
      <c r="H17" s="4"/>
      <c r="I17" s="4"/>
      <c r="J17" s="5"/>
      <c r="K17" s="4"/>
      <c r="L17" s="5"/>
      <c r="M17" s="4"/>
      <c r="N17" s="5"/>
      <c r="O17" s="4"/>
      <c r="P17" s="4"/>
      <c r="Q17" s="6"/>
      <c r="R17" s="6"/>
      <c r="T17" s="6"/>
    </row>
    <row r="18" spans="2:20" x14ac:dyDescent="0.25">
      <c r="B18" s="118"/>
      <c r="C18" s="7"/>
      <c r="D18" s="117"/>
      <c r="E18" s="117"/>
      <c r="F18" s="117"/>
      <c r="G18" s="119"/>
      <c r="H18" s="120">
        <f>SUM(H12:H16)</f>
        <v>35</v>
      </c>
      <c r="I18" s="121"/>
      <c r="J18" s="120">
        <f>SUM(J12:J16)</f>
        <v>154.00000000000003</v>
      </c>
      <c r="K18" s="122"/>
      <c r="L18" s="120">
        <f>SUM(L12:L16)</f>
        <v>2461410</v>
      </c>
      <c r="M18" s="123"/>
      <c r="N18" s="124">
        <f>SUM(N12:N16)</f>
        <v>99549.85</v>
      </c>
      <c r="O18" s="125"/>
      <c r="P18" s="124">
        <f>SUM(P12:P16)</f>
        <v>99549.85</v>
      </c>
      <c r="R18" s="124">
        <f>SUM(R12:R16)</f>
        <v>4677.6000000000004</v>
      </c>
      <c r="T18" s="124">
        <f>SUM(T12:T16)</f>
        <v>2241.35</v>
      </c>
    </row>
    <row r="20" spans="2:20" x14ac:dyDescent="0.25">
      <c r="B20" s="114" t="s">
        <v>121</v>
      </c>
      <c r="O20" s="8" t="s">
        <v>20</v>
      </c>
      <c r="P20" s="9">
        <f>P18*80%</f>
        <v>79639.88</v>
      </c>
    </row>
    <row r="21" spans="2:20" x14ac:dyDescent="0.25">
      <c r="B21" s="114" t="s">
        <v>122</v>
      </c>
      <c r="O21" s="3"/>
      <c r="P21" s="2"/>
    </row>
    <row r="22" spans="2:20" ht="24.75" x14ac:dyDescent="0.25">
      <c r="O22" s="10" t="s">
        <v>21</v>
      </c>
      <c r="P22" s="11">
        <f>IFERROR(P18/N18*100-100,"-")</f>
        <v>0</v>
      </c>
    </row>
    <row r="23" spans="2:20" x14ac:dyDescent="0.25">
      <c r="B23" s="170" t="s">
        <v>135</v>
      </c>
    </row>
  </sheetData>
  <mergeCells count="8">
    <mergeCell ref="B14:B16"/>
    <mergeCell ref="D14:D16"/>
    <mergeCell ref="E14:E16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DE18D7-33BE-459E-8A61-1099CCE12B58}">
          <x14:formula1>
            <xm:f>'BASE DE DADOS'!$M$7:$M$41</xm:f>
          </x14:formula1>
          <xm:sqref>F17</xm:sqref>
        </x14:dataValidation>
        <x14:dataValidation type="list" allowBlank="1" showInputMessage="1" showErrorMessage="1" xr:uid="{4048A907-DCCD-42BB-91E7-26FAE7516BB4}">
          <x14:formula1>
            <xm:f>'BASE DE DADOS'!$Q$7:$Q$11</xm:f>
          </x14:formula1>
          <xm:sqref>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48" t="s">
        <v>79</v>
      </c>
      <c r="C3" s="149"/>
      <c r="D3" s="149"/>
      <c r="E3" s="149"/>
      <c r="F3" s="149"/>
      <c r="G3" s="149"/>
      <c r="H3" s="149"/>
      <c r="I3" s="149"/>
      <c r="J3" s="149"/>
      <c r="K3" s="150"/>
    </row>
    <row r="4" spans="2:17" ht="15.75" thickBot="1" x14ac:dyDescent="0.3">
      <c r="B4" s="151"/>
      <c r="C4" s="152"/>
      <c r="D4" s="152"/>
      <c r="E4" s="152"/>
      <c r="F4" s="152"/>
      <c r="G4" s="152"/>
      <c r="H4" s="152"/>
      <c r="I4" s="152"/>
      <c r="J4" s="152"/>
      <c r="K4" s="153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54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55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55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55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55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55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54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55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55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55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55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56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7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58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58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58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58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58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58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58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58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58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58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58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58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58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58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58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58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58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58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58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58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58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58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58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58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58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58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58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58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58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58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58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58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59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60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61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61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61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61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61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61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61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61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61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61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61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61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61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61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61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61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61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61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61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61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61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61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61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61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61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61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61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61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61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61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61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61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62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60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61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61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61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61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61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61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61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61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61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61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61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61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61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61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61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61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61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61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61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61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61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61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61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61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61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61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61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61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61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61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61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61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62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60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61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61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61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61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61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61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61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61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61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61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61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61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61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61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61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61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61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61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61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61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61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61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61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61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61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61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61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61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61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61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61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61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62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58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58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58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58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58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58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58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58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58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58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58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58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58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58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58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58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58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58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58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58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58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58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58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58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58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58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58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58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58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58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58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58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58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58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58" t="s">
        <v>84</v>
      </c>
      <c r="C190" s="158"/>
      <c r="D190" s="158"/>
      <c r="E190" s="158"/>
      <c r="F190" s="158"/>
      <c r="G190" s="158"/>
      <c r="H190" s="158"/>
      <c r="I190" s="158"/>
      <c r="J190" s="158"/>
      <c r="K190" s="168"/>
    </row>
    <row r="191" spans="2:11" ht="15.75" customHeight="1" x14ac:dyDescent="0.25">
      <c r="B191" s="157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58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58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58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58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66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7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58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58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58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58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66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67" t="s">
        <v>85</v>
      </c>
      <c r="C204" s="158"/>
      <c r="D204" s="158"/>
      <c r="E204" s="158"/>
      <c r="F204" s="158"/>
      <c r="G204" s="158"/>
      <c r="H204" s="158"/>
      <c r="I204" s="158"/>
      <c r="J204" s="158"/>
      <c r="K204" s="168"/>
    </row>
    <row r="205" spans="2:11" ht="15.75" customHeight="1" x14ac:dyDescent="0.25">
      <c r="B205" s="157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58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58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58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58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58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58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58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58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58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58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58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58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58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58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58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58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58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58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58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58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58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58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58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58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58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58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58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58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58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58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58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58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59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58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58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58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58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58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58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58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58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58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58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58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58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58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58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58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58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58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58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58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58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58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58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58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58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58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58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58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58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58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58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58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58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58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59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5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58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58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58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58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58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58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58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58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58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58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58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58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58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58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58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58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58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58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58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58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58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58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58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58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58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58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58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58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58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58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58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58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59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5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58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58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58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58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58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58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58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58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58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58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58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58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58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58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58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58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58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58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58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58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58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58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58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58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58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58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58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58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58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58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58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58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59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5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58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58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58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58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58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58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58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58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58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58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58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58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58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58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58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58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58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58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58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58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58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58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58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58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58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58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58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58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58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58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58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58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58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57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58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58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58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58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58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58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58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58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58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58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58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58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58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58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58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58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58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58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58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58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58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58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58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58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58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58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58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58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58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58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58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58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58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58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58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58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58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58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58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58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58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58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58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58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58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58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58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58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58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58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58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58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58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58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58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58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58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58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58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58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58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58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58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58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58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58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58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58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58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58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58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58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58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58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58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58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58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58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58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58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58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58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58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58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58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58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58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58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58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58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58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58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58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58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58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58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58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58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58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58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58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58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58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58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58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58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58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58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58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58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58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58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58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58"/>
      <c r="C491" s="164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58"/>
      <c r="C492" s="164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58"/>
      <c r="C493" s="164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58"/>
      <c r="C494" s="164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58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58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58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58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58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58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58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58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58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58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58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58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58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58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58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58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58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58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58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58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58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58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58" t="s">
        <v>92</v>
      </c>
      <c r="C518" s="158"/>
      <c r="D518" s="158"/>
      <c r="E518" s="158"/>
      <c r="F518" s="158"/>
      <c r="G518" s="158"/>
      <c r="H518" s="158"/>
      <c r="I518" s="158"/>
      <c r="J518" s="158"/>
      <c r="K518" s="169"/>
    </row>
    <row r="519" spans="2:11" x14ac:dyDescent="0.25">
      <c r="B519" s="163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63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63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63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63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63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63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63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63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63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63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63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63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63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63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63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63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63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63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63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63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63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63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63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63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63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63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63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63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63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63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63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63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63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63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63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63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63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63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63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63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63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63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63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63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63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63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63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63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63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63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63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63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63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63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63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63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63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63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63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63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63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63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63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63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63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63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63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63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63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63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63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63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63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63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63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63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63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63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63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63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63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63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63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63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63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63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63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63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63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63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63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63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63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63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63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63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63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63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63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63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63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63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63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63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63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63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63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63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63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63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63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63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63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63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63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63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63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63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63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63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63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63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63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63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63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63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63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63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63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63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63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63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63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63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63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63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63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63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63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2025-11-26T20:58:36Z</dcterms:modified>
</cp:coreProperties>
</file>